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D8C15A7-960F-4307-9A63-B7D37E956974}" xr6:coauthVersionLast="47" xr6:coauthVersionMax="47" xr10:uidLastSave="{00000000-0000-0000-0000-000000000000}"/>
  <bookViews>
    <workbookView xWindow="-120" yWindow="-120" windowWidth="29040" windowHeight="15840" xr2:uid="{9057613A-DF0F-4368-9955-A356F45792B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1" i="1" l="1"/>
  <c r="E52" i="1"/>
  <c r="E53" i="1" s="1"/>
  <c r="D52" i="1"/>
  <c r="D53" i="1" s="1"/>
  <c r="C52" i="1"/>
  <c r="C53" i="1" s="1"/>
  <c r="B52" i="1"/>
  <c r="B53" i="1" s="1"/>
  <c r="O49" i="1"/>
  <c r="O50" i="1" s="1"/>
  <c r="N49" i="1"/>
  <c r="N50" i="1" s="1"/>
  <c r="M49" i="1"/>
  <c r="M50" i="1" s="1"/>
  <c r="L49" i="1"/>
  <c r="L50" i="1" s="1"/>
  <c r="K49" i="1"/>
  <c r="K50" i="1" s="1"/>
  <c r="J49" i="1"/>
  <c r="J50" i="1" s="1"/>
  <c r="I49" i="1"/>
  <c r="I50" i="1" s="1"/>
  <c r="H49" i="1"/>
  <c r="H50" i="1" s="1"/>
  <c r="G49" i="1"/>
  <c r="G50" i="1" s="1"/>
  <c r="F49" i="1"/>
  <c r="F50" i="1" s="1"/>
  <c r="E49" i="1"/>
  <c r="E50" i="1" s="1"/>
  <c r="D49" i="1"/>
  <c r="D50" i="1" s="1"/>
  <c r="C49" i="1"/>
  <c r="C50" i="1" s="1"/>
  <c r="B49" i="1"/>
  <c r="B50" i="1" s="1"/>
  <c r="O46" i="1"/>
  <c r="O47" i="1" s="1"/>
  <c r="N46" i="1"/>
  <c r="N47" i="1" s="1"/>
  <c r="M46" i="1"/>
  <c r="M47" i="1" s="1"/>
  <c r="L46" i="1"/>
  <c r="L47" i="1" s="1"/>
  <c r="K46" i="1"/>
  <c r="K47" i="1" s="1"/>
  <c r="J46" i="1"/>
  <c r="J47" i="1" s="1"/>
  <c r="I46" i="1"/>
  <c r="I47" i="1" s="1"/>
  <c r="H46" i="1"/>
  <c r="H47" i="1" s="1"/>
  <c r="G46" i="1"/>
  <c r="G47" i="1" s="1"/>
  <c r="F46" i="1"/>
  <c r="F47" i="1" s="1"/>
  <c r="E46" i="1"/>
  <c r="E47" i="1" s="1"/>
  <c r="D46" i="1"/>
  <c r="D47" i="1" s="1"/>
  <c r="C46" i="1"/>
  <c r="C47" i="1" s="1"/>
  <c r="B46" i="1"/>
  <c r="B47" i="1" s="1"/>
  <c r="O43" i="1"/>
  <c r="O44" i="1" s="1"/>
  <c r="N43" i="1"/>
  <c r="N44" i="1" s="1"/>
  <c r="M43" i="1"/>
  <c r="M44" i="1" s="1"/>
  <c r="L43" i="1"/>
  <c r="L44" i="1" s="1"/>
  <c r="K43" i="1"/>
  <c r="K44" i="1" s="1"/>
  <c r="J43" i="1"/>
  <c r="J44" i="1" s="1"/>
  <c r="I43" i="1"/>
  <c r="I44" i="1" s="1"/>
  <c r="H43" i="1"/>
  <c r="H44" i="1" s="1"/>
  <c r="G43" i="1"/>
  <c r="G44" i="1" s="1"/>
  <c r="F43" i="1"/>
  <c r="F44" i="1" s="1"/>
  <c r="E43" i="1"/>
  <c r="E44" i="1" s="1"/>
  <c r="D43" i="1"/>
  <c r="D44" i="1" s="1"/>
  <c r="C43" i="1"/>
  <c r="C44" i="1" s="1"/>
  <c r="B43" i="1"/>
  <c r="B44" i="1" s="1"/>
  <c r="O40" i="1"/>
  <c r="O41" i="1" s="1"/>
  <c r="N40" i="1"/>
  <c r="N41" i="1" s="1"/>
  <c r="M40" i="1"/>
  <c r="M41" i="1" s="1"/>
  <c r="L40" i="1"/>
  <c r="L41" i="1" s="1"/>
  <c r="K40" i="1"/>
  <c r="K41" i="1" s="1"/>
  <c r="J40" i="1"/>
  <c r="J41" i="1" s="1"/>
  <c r="I40" i="1"/>
  <c r="I41" i="1" s="1"/>
  <c r="H40" i="1"/>
  <c r="H41" i="1" s="1"/>
  <c r="G40" i="1"/>
  <c r="G41" i="1" s="1"/>
  <c r="F40" i="1"/>
  <c r="F41" i="1" s="1"/>
  <c r="E40" i="1"/>
  <c r="E41" i="1" s="1"/>
  <c r="D40" i="1"/>
  <c r="D41" i="1" s="1"/>
  <c r="C40" i="1"/>
  <c r="C41" i="1" s="1"/>
  <c r="B40" i="1"/>
  <c r="B41" i="1" s="1"/>
  <c r="O37" i="1"/>
  <c r="O38" i="1" s="1"/>
  <c r="N37" i="1"/>
  <c r="N38" i="1" s="1"/>
  <c r="M37" i="1"/>
  <c r="M38" i="1" s="1"/>
  <c r="L37" i="1"/>
  <c r="L38" i="1" s="1"/>
  <c r="K37" i="1"/>
  <c r="K38" i="1" s="1"/>
  <c r="J37" i="1"/>
  <c r="J38" i="1" s="1"/>
  <c r="I37" i="1"/>
  <c r="I38" i="1" s="1"/>
  <c r="H37" i="1"/>
  <c r="H38" i="1" s="1"/>
  <c r="G37" i="1"/>
  <c r="G38" i="1" s="1"/>
  <c r="F37" i="1"/>
  <c r="F38" i="1" s="1"/>
  <c r="E37" i="1"/>
  <c r="E38" i="1" s="1"/>
  <c r="D37" i="1"/>
  <c r="D38" i="1" s="1"/>
  <c r="C37" i="1"/>
  <c r="C38" i="1" s="1"/>
  <c r="B37" i="1"/>
  <c r="B38" i="1" s="1"/>
  <c r="O34" i="1"/>
  <c r="O35" i="1" s="1"/>
  <c r="N34" i="1"/>
  <c r="N35" i="1" s="1"/>
  <c r="M34" i="1"/>
  <c r="M35" i="1" s="1"/>
  <c r="L34" i="1"/>
  <c r="L35" i="1" s="1"/>
  <c r="K34" i="1"/>
  <c r="K35" i="1" s="1"/>
  <c r="J34" i="1"/>
  <c r="J35" i="1" s="1"/>
  <c r="I34" i="1"/>
  <c r="I35" i="1" s="1"/>
  <c r="H34" i="1"/>
  <c r="H35" i="1" s="1"/>
  <c r="G34" i="1"/>
  <c r="G35" i="1" s="1"/>
  <c r="F34" i="1"/>
  <c r="F35" i="1" s="1"/>
  <c r="E34" i="1"/>
  <c r="E35" i="1" s="1"/>
  <c r="D34" i="1"/>
  <c r="D35" i="1" s="1"/>
  <c r="C34" i="1"/>
  <c r="C35" i="1" s="1"/>
  <c r="B34" i="1"/>
  <c r="B35" i="1" s="1"/>
  <c r="O31" i="1"/>
  <c r="O32" i="1" s="1"/>
  <c r="N31" i="1"/>
  <c r="N32" i="1" s="1"/>
  <c r="M31" i="1"/>
  <c r="M32" i="1" s="1"/>
  <c r="L31" i="1"/>
  <c r="L32" i="1" s="1"/>
  <c r="K31" i="1"/>
  <c r="K32" i="1" s="1"/>
  <c r="J31" i="1"/>
  <c r="J32" i="1" s="1"/>
  <c r="I31" i="1"/>
  <c r="I32" i="1" s="1"/>
  <c r="H31" i="1"/>
  <c r="H32" i="1" s="1"/>
  <c r="G31" i="1"/>
  <c r="G32" i="1" s="1"/>
  <c r="F31" i="1"/>
  <c r="F32" i="1" s="1"/>
  <c r="E31" i="1"/>
  <c r="E32" i="1" s="1"/>
  <c r="D31" i="1"/>
  <c r="D32" i="1" s="1"/>
  <c r="C31" i="1"/>
  <c r="C32" i="1" s="1"/>
  <c r="B31" i="1"/>
  <c r="B32" i="1" s="1"/>
  <c r="O28" i="1"/>
  <c r="O29" i="1" s="1"/>
  <c r="N28" i="1"/>
  <c r="N29" i="1" s="1"/>
  <c r="M28" i="1"/>
  <c r="M29" i="1" s="1"/>
  <c r="L28" i="1"/>
  <c r="L29" i="1" s="1"/>
  <c r="K28" i="1"/>
  <c r="K29" i="1" s="1"/>
  <c r="J28" i="1"/>
  <c r="J29" i="1" s="1"/>
  <c r="I28" i="1"/>
  <c r="I29" i="1" s="1"/>
  <c r="H28" i="1"/>
  <c r="H29" i="1" s="1"/>
  <c r="G28" i="1"/>
  <c r="G29" i="1" s="1"/>
  <c r="F28" i="1"/>
  <c r="F29" i="1" s="1"/>
  <c r="E28" i="1"/>
  <c r="E29" i="1" s="1"/>
  <c r="D28" i="1"/>
  <c r="D29" i="1" s="1"/>
  <c r="C28" i="1"/>
  <c r="C29" i="1" s="1"/>
  <c r="B28" i="1"/>
  <c r="B29" i="1" s="1"/>
  <c r="O25" i="1"/>
  <c r="O26" i="1" s="1"/>
  <c r="N25" i="1"/>
  <c r="N26" i="1" s="1"/>
  <c r="M25" i="1"/>
  <c r="M26" i="1" s="1"/>
  <c r="L25" i="1"/>
  <c r="L26" i="1" s="1"/>
  <c r="K25" i="1"/>
  <c r="K26" i="1" s="1"/>
  <c r="J25" i="1"/>
  <c r="J26" i="1" s="1"/>
  <c r="I25" i="1"/>
  <c r="I26" i="1" s="1"/>
  <c r="H25" i="1"/>
  <c r="H26" i="1" s="1"/>
  <c r="G25" i="1"/>
  <c r="G26" i="1" s="1"/>
  <c r="F25" i="1"/>
  <c r="F26" i="1" s="1"/>
  <c r="E25" i="1"/>
  <c r="E26" i="1" s="1"/>
  <c r="D25" i="1"/>
  <c r="D26" i="1" s="1"/>
  <c r="C25" i="1"/>
  <c r="C26" i="1" s="1"/>
  <c r="B25" i="1"/>
  <c r="B26" i="1" s="1"/>
  <c r="O22" i="1"/>
  <c r="O23" i="1" s="1"/>
  <c r="N22" i="1"/>
  <c r="N23" i="1" s="1"/>
  <c r="M22" i="1"/>
  <c r="M23" i="1" s="1"/>
  <c r="L22" i="1"/>
  <c r="L23" i="1" s="1"/>
  <c r="K22" i="1"/>
  <c r="K23" i="1" s="1"/>
  <c r="J22" i="1"/>
  <c r="J23" i="1" s="1"/>
  <c r="I22" i="1"/>
  <c r="I23" i="1" s="1"/>
  <c r="H22" i="1"/>
  <c r="H23" i="1" s="1"/>
  <c r="G22" i="1"/>
  <c r="G23" i="1" s="1"/>
  <c r="F22" i="1"/>
  <c r="F23" i="1" s="1"/>
  <c r="E22" i="1"/>
  <c r="E23" i="1" s="1"/>
  <c r="D22" i="1"/>
  <c r="D23" i="1" s="1"/>
  <c r="C22" i="1"/>
  <c r="C23" i="1" s="1"/>
  <c r="B22" i="1"/>
  <c r="B23" i="1" s="1"/>
  <c r="O19" i="1"/>
  <c r="O20" i="1" s="1"/>
  <c r="N19" i="1"/>
  <c r="N20" i="1" s="1"/>
  <c r="M19" i="1"/>
  <c r="M20" i="1" s="1"/>
  <c r="L19" i="1"/>
  <c r="L20" i="1" s="1"/>
  <c r="K19" i="1"/>
  <c r="K20" i="1" s="1"/>
  <c r="J19" i="1"/>
  <c r="J20" i="1" s="1"/>
  <c r="I19" i="1"/>
  <c r="I20" i="1" s="1"/>
  <c r="H19" i="1"/>
  <c r="H20" i="1" s="1"/>
  <c r="G19" i="1"/>
  <c r="G20" i="1" s="1"/>
  <c r="F19" i="1"/>
  <c r="F20" i="1" s="1"/>
  <c r="E19" i="1"/>
  <c r="E20" i="1" s="1"/>
  <c r="D19" i="1"/>
  <c r="D20" i="1" s="1"/>
  <c r="C19" i="1"/>
  <c r="C20" i="1" s="1"/>
  <c r="B19" i="1"/>
  <c r="B20" i="1" s="1"/>
  <c r="O16" i="1"/>
  <c r="O17" i="1" s="1"/>
  <c r="N16" i="1"/>
  <c r="N17" i="1" s="1"/>
  <c r="M16" i="1"/>
  <c r="M17" i="1" s="1"/>
  <c r="L16" i="1"/>
  <c r="L17" i="1" s="1"/>
  <c r="K16" i="1"/>
  <c r="K17" i="1" s="1"/>
  <c r="J16" i="1"/>
  <c r="J17" i="1" s="1"/>
  <c r="I16" i="1"/>
  <c r="I17" i="1" s="1"/>
  <c r="H16" i="1"/>
  <c r="H17" i="1" s="1"/>
  <c r="G16" i="1"/>
  <c r="G17" i="1" s="1"/>
  <c r="F16" i="1"/>
  <c r="F17" i="1" s="1"/>
  <c r="E16" i="1"/>
  <c r="E17" i="1" s="1"/>
  <c r="D16" i="1"/>
  <c r="D17" i="1" s="1"/>
  <c r="C16" i="1"/>
  <c r="C17" i="1" s="1"/>
  <c r="B16" i="1"/>
  <c r="B17" i="1" s="1"/>
  <c r="O13" i="1"/>
  <c r="O14" i="1" s="1"/>
  <c r="N13" i="1"/>
  <c r="N14" i="1" s="1"/>
  <c r="M13" i="1"/>
  <c r="M14" i="1" s="1"/>
  <c r="L13" i="1"/>
  <c r="L14" i="1" s="1"/>
  <c r="K13" i="1"/>
  <c r="K14" i="1" s="1"/>
  <c r="J13" i="1"/>
  <c r="J14" i="1" s="1"/>
  <c r="I13" i="1"/>
  <c r="I14" i="1" s="1"/>
  <c r="H13" i="1"/>
  <c r="H14" i="1" s="1"/>
  <c r="G13" i="1"/>
  <c r="G14" i="1" s="1"/>
  <c r="F13" i="1"/>
  <c r="F14" i="1" s="1"/>
  <c r="E13" i="1"/>
  <c r="E14" i="1" s="1"/>
  <c r="D13" i="1"/>
  <c r="D14" i="1" s="1"/>
  <c r="C13" i="1"/>
  <c r="C14" i="1" s="1"/>
  <c r="B13" i="1"/>
  <c r="B14" i="1" s="1"/>
  <c r="O10" i="1"/>
  <c r="O11" i="1" s="1"/>
  <c r="N10" i="1"/>
  <c r="N11" i="1" s="1"/>
  <c r="M10" i="1"/>
  <c r="M11" i="1" s="1"/>
  <c r="L10" i="1"/>
  <c r="L11" i="1" s="1"/>
  <c r="K10" i="1"/>
  <c r="K11" i="1" s="1"/>
  <c r="J10" i="1"/>
  <c r="J11" i="1" s="1"/>
  <c r="I10" i="1"/>
  <c r="I11" i="1" s="1"/>
  <c r="H10" i="1"/>
  <c r="H11" i="1" s="1"/>
  <c r="G10" i="1"/>
  <c r="G11" i="1" s="1"/>
  <c r="F10" i="1"/>
  <c r="F11" i="1" s="1"/>
  <c r="E10" i="1"/>
  <c r="E11" i="1" s="1"/>
  <c r="D10" i="1"/>
  <c r="D11" i="1" s="1"/>
  <c r="C10" i="1"/>
  <c r="C11" i="1" s="1"/>
  <c r="B10" i="1"/>
  <c r="B11" i="1" s="1"/>
  <c r="O7" i="1"/>
  <c r="O8" i="1" s="1"/>
  <c r="N7" i="1"/>
  <c r="N8" i="1" s="1"/>
  <c r="M7" i="1"/>
  <c r="M8" i="1" s="1"/>
  <c r="L7" i="1"/>
  <c r="L8" i="1" s="1"/>
  <c r="K7" i="1"/>
  <c r="K8" i="1" s="1"/>
  <c r="J7" i="1"/>
  <c r="J8" i="1" s="1"/>
  <c r="I7" i="1"/>
  <c r="I8" i="1" s="1"/>
  <c r="H7" i="1"/>
  <c r="H8" i="1" s="1"/>
  <c r="G7" i="1"/>
  <c r="G8" i="1" s="1"/>
  <c r="F7" i="1"/>
  <c r="F8" i="1" s="1"/>
  <c r="E7" i="1"/>
  <c r="E8" i="1" s="1"/>
  <c r="D7" i="1"/>
  <c r="D8" i="1" s="1"/>
  <c r="C7" i="1"/>
  <c r="C8" i="1" s="1"/>
  <c r="B7" i="1"/>
  <c r="B8" i="1" s="1"/>
  <c r="U2" i="1"/>
  <c r="T2" i="1"/>
</calcChain>
</file>

<file path=xl/sharedStrings.xml><?xml version="1.0" encoding="utf-8"?>
<sst xmlns="http://schemas.openxmlformats.org/spreadsheetml/2006/main" count="13" uniqueCount="13">
  <si>
    <t>送　　　信　　　元　　　識　　　別　　　符　　　号</t>
  </si>
  <si>
    <t>別記様式第１号その４（第１条の３関係）</t>
    <phoneticPr fontId="1"/>
  </si>
  <si>
    <t>電気通信回線に接続して行う　　　　　　　　　　　　　　　　　</t>
    <phoneticPr fontId="1"/>
  </si>
  <si>
    <t>自動公衆送信により公衆の閲覧に　　　　　　　　　　　　　　　　　</t>
    <phoneticPr fontId="1"/>
  </si>
  <si>
    <t xml:space="preserve">供する方法を用いるかどうかの別　　　　　　　　　　　　　　　　　 </t>
    <phoneticPr fontId="1"/>
  </si>
  <si>
    <t xml:space="preserve"> 記載要領
          １　数字を付した欄は、該当する数字を○で囲むこと。
          ２　送信元識別符号の英字は、点線を参考にして、活字体で記入すること。
          ３　送信元識別符号のうち誤読されやすいものには、適宜ふりがなをふること。
          ４　所定の欄に記載し得ないときは、別紙に記載の上、これを添付すること。
</t>
    <phoneticPr fontId="1"/>
  </si>
  <si>
    <t>　　　1.用いる　　2.用いない</t>
    <rPh sb="5" eb="6">
      <t>モチ</t>
    </rPh>
    <rPh sb="12" eb="13">
      <t>モチ</t>
    </rPh>
    <phoneticPr fontId="1"/>
  </si>
  <si>
    <t>用いるかどうか</t>
    <rPh sb="0" eb="1">
      <t>モチ</t>
    </rPh>
    <phoneticPr fontId="1"/>
  </si>
  <si>
    <t>アドレス貼り付け</t>
    <rPh sb="4" eb="5">
      <t>ハ</t>
    </rPh>
    <rPh sb="6" eb="7">
      <t>ツ</t>
    </rPh>
    <phoneticPr fontId="1"/>
  </si>
  <si>
    <t>用いる</t>
  </si>
  <si>
    <t>↓①選択してください</t>
    <rPh sb="2" eb="4">
      <t>センタク</t>
    </rPh>
    <phoneticPr fontId="1"/>
  </si>
  <si>
    <t>↑②アドレスを貼り付けます。</t>
    <rPh sb="7" eb="8">
      <t>ハ</t>
    </rPh>
    <rPh sb="9" eb="10">
      <t>ツ</t>
    </rPh>
    <phoneticPr fontId="1"/>
  </si>
  <si>
    <t>https://www.police.pref.chiba.jp/content/common/000046519.pdf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</si>
</sst>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明朝 Medium"/>
      <family val="1"/>
      <charset val="128"/>
    </font>
    <font>
      <sz val="9.5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b/>
      <sz val="10"/>
      <color theme="1"/>
      <name val="ＤＦＧ細丸ゴシック体"/>
      <family val="3"/>
      <charset val="128"/>
    </font>
    <font>
      <b/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3" xfId="0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top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2" borderId="7" xfId="0" applyFill="1" applyBorder="1">
      <alignment vertical="center"/>
    </xf>
    <xf numFmtId="0" fontId="5" fillId="0" borderId="27" xfId="1" applyBorder="1">
      <alignment vertical="center"/>
    </xf>
    <xf numFmtId="0" fontId="6" fillId="0" borderId="15" xfId="0" applyFont="1" applyBorder="1" applyAlignment="1">
      <alignment horizontal="center" vertical="top" shrinkToFit="1"/>
    </xf>
    <xf numFmtId="0" fontId="6" fillId="0" borderId="4" xfId="0" applyFont="1" applyBorder="1" applyAlignment="1">
      <alignment horizontal="center" vertical="top" shrinkToFit="1"/>
    </xf>
    <xf numFmtId="0" fontId="6" fillId="0" borderId="16" xfId="0" applyFont="1" applyBorder="1" applyAlignment="1">
      <alignment horizontal="center" vertical="top" shrinkToFit="1"/>
    </xf>
    <xf numFmtId="0" fontId="6" fillId="0" borderId="13" xfId="0" applyFont="1" applyBorder="1" applyAlignment="1">
      <alignment horizontal="center" vertical="top" shrinkToFit="1"/>
    </xf>
    <xf numFmtId="0" fontId="6" fillId="0" borderId="3" xfId="0" applyFont="1" applyBorder="1" applyAlignment="1">
      <alignment horizontal="center" vertical="top" shrinkToFit="1"/>
    </xf>
    <xf numFmtId="0" fontId="6" fillId="0" borderId="14" xfId="0" applyFont="1" applyBorder="1" applyAlignment="1">
      <alignment horizontal="center" vertical="top" shrinkToFit="1"/>
    </xf>
    <xf numFmtId="0" fontId="7" fillId="0" borderId="17" xfId="0" applyFont="1" applyBorder="1" applyAlignment="1">
      <alignment horizontal="center" vertical="top" shrinkToFit="1"/>
    </xf>
    <xf numFmtId="0" fontId="7" fillId="0" borderId="5" xfId="0" applyFont="1" applyBorder="1" applyAlignment="1">
      <alignment horizontal="center" vertical="top" shrinkToFit="1"/>
    </xf>
    <xf numFmtId="0" fontId="7" fillId="0" borderId="18" xfId="0" applyFont="1" applyBorder="1" applyAlignment="1">
      <alignment horizontal="center" vertical="top" shrinkToFit="1"/>
    </xf>
    <xf numFmtId="0" fontId="7" fillId="0" borderId="19" xfId="0" applyFont="1" applyBorder="1" applyAlignment="1">
      <alignment horizontal="center" vertical="top" shrinkToFit="1"/>
    </xf>
    <xf numFmtId="0" fontId="7" fillId="0" borderId="20" xfId="0" applyFont="1" applyBorder="1" applyAlignment="1">
      <alignment horizontal="center" vertical="top" shrinkToFi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30" xfId="0" applyFont="1" applyBorder="1" applyAlignment="1">
      <alignment horizontal="center" vertical="top" shrinkToFit="1"/>
    </xf>
    <xf numFmtId="0" fontId="6" fillId="0" borderId="31" xfId="0" applyFont="1" applyBorder="1" applyAlignment="1">
      <alignment horizontal="center" vertical="top" shrinkToFit="1"/>
    </xf>
    <xf numFmtId="0" fontId="6" fillId="0" borderId="32" xfId="0" applyFont="1" applyBorder="1" applyAlignment="1">
      <alignment horizontal="center" vertical="top" shrinkToFit="1"/>
    </xf>
    <xf numFmtId="0" fontId="6" fillId="0" borderId="25" xfId="0" applyFont="1" applyBorder="1" applyAlignment="1">
      <alignment horizontal="center" vertical="top" shrinkToFit="1"/>
    </xf>
    <xf numFmtId="0" fontId="6" fillId="0" borderId="0" xfId="0" applyFont="1" applyAlignment="1">
      <alignment horizontal="center" vertical="top" shrinkToFit="1"/>
    </xf>
    <xf numFmtId="0" fontId="6" fillId="0" borderId="10" xfId="0" applyFont="1" applyBorder="1" applyAlignment="1">
      <alignment horizontal="center" vertical="top" shrinkToFit="1"/>
    </xf>
    <xf numFmtId="0" fontId="6" fillId="0" borderId="33" xfId="0" applyFont="1" applyBorder="1" applyAlignment="1">
      <alignment horizontal="center" vertical="top" shrinkToFit="1"/>
    </xf>
    <xf numFmtId="0" fontId="6" fillId="0" borderId="1" xfId="0" applyFont="1" applyBorder="1" applyAlignment="1">
      <alignment horizontal="center" vertical="top" shrinkToFit="1"/>
    </xf>
    <xf numFmtId="0" fontId="6" fillId="0" borderId="34" xfId="0" applyFont="1" applyBorder="1" applyAlignment="1">
      <alignment horizontal="center" vertical="top" shrinkToFit="1"/>
    </xf>
    <xf numFmtId="0" fontId="0" fillId="0" borderId="27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9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11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2" fillId="0" borderId="2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199609</xdr:colOff>
      <xdr:row>0</xdr:row>
      <xdr:rowOff>296316</xdr:rowOff>
    </xdr:from>
    <xdr:to>
      <xdr:col>9</xdr:col>
      <xdr:colOff>40194</xdr:colOff>
      <xdr:row>3</xdr:row>
      <xdr:rowOff>145195</xdr:rowOff>
    </xdr:to>
    <xdr:sp macro="" textlink="$T$2">
      <xdr:nvSpPr>
        <xdr:cNvPr id="2" name="テキスト ボックス 1">
          <a:extLst>
            <a:ext uri="{FF2B5EF4-FFF2-40B4-BE49-F238E27FC236}">
              <a16:creationId xmlns:a16="http://schemas.microsoft.com/office/drawing/2014/main" id="{5CE45288-2C35-F047-4141-1437855E9F84}"/>
            </a:ext>
          </a:extLst>
        </xdr:cNvPr>
        <xdr:cNvSpPr txBox="1"/>
      </xdr:nvSpPr>
      <xdr:spPr>
        <a:xfrm>
          <a:off x="2877815" y="296316"/>
          <a:ext cx="669820" cy="5884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13EFA8E8-5660-4623-A9FC-2325EA89D829}" type="TxLink">
            <a:rPr kumimoji="1" lang="en-US" altLang="en-US" sz="2800" b="0" i="0" u="none" strike="noStrike">
              <a:solidFill>
                <a:srgbClr val="000000"/>
              </a:solidFill>
              <a:latin typeface="游ゴシック"/>
              <a:ea typeface="游ゴシック"/>
            </a:rPr>
            <a:pPr/>
            <a:t>〇</a:t>
          </a:fld>
          <a:endParaRPr kumimoji="1" lang="ja-JP" altLang="en-US" sz="2800"/>
        </a:p>
      </xdr:txBody>
    </xdr:sp>
    <xdr:clientData/>
  </xdr:twoCellAnchor>
  <xdr:twoCellAnchor>
    <xdr:from>
      <xdr:col>9</xdr:col>
      <xdr:colOff>206334</xdr:colOff>
      <xdr:row>0</xdr:row>
      <xdr:rowOff>314245</xdr:rowOff>
    </xdr:from>
    <xdr:to>
      <xdr:col>11</xdr:col>
      <xdr:colOff>46919</xdr:colOff>
      <xdr:row>3</xdr:row>
      <xdr:rowOff>163124</xdr:rowOff>
    </xdr:to>
    <xdr:sp macro="" textlink="$U$2">
      <xdr:nvSpPr>
        <xdr:cNvPr id="3" name="テキスト ボックス 2">
          <a:extLst>
            <a:ext uri="{FF2B5EF4-FFF2-40B4-BE49-F238E27FC236}">
              <a16:creationId xmlns:a16="http://schemas.microsoft.com/office/drawing/2014/main" id="{425CF7E0-7B6D-47BB-AA63-4EF1904340CF}"/>
            </a:ext>
          </a:extLst>
        </xdr:cNvPr>
        <xdr:cNvSpPr txBox="1"/>
      </xdr:nvSpPr>
      <xdr:spPr>
        <a:xfrm>
          <a:off x="3713775" y="314245"/>
          <a:ext cx="669820" cy="5884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63DDDF71-8AD4-4B82-8760-EF2F63E09387}" type="TxLink">
            <a:rPr kumimoji="1" lang="ja-JP" altLang="en-US" sz="2800" b="0" i="0" u="none" strike="noStrike">
              <a:solidFill>
                <a:srgbClr val="000000"/>
              </a:solidFill>
              <a:latin typeface="游ゴシック"/>
              <a:ea typeface="游ゴシック"/>
            </a:rPr>
            <a:pPr/>
            <a:t> </a:t>
          </a:fld>
          <a:endParaRPr kumimoji="1" lang="ja-JP" altLang="en-US" sz="28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olice.pref.chiba.jp/content/common/0000465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3AE88-AB6C-4F17-84BB-8B0DDACDB2AD}">
  <dimension ref="A1:W54"/>
  <sheetViews>
    <sheetView tabSelected="1" zoomScale="85" zoomScaleNormal="85" workbookViewId="0">
      <selection activeCell="T23" sqref="T23"/>
    </sheetView>
  </sheetViews>
  <sheetFormatPr defaultRowHeight="18.75" x14ac:dyDescent="0.4"/>
  <cols>
    <col min="1" max="1" width="2.5" customWidth="1"/>
    <col min="2" max="15" width="5.375" customWidth="1"/>
  </cols>
  <sheetData>
    <row r="1" spans="1:23" ht="26.25" customHeight="1" thickBot="1" x14ac:dyDescent="0.45">
      <c r="A1" s="3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S1" t="s">
        <v>10</v>
      </c>
    </row>
    <row r="2" spans="1:23" ht="15.75" customHeight="1" thickBot="1" x14ac:dyDescent="0.45">
      <c r="B2" s="37" t="s">
        <v>2</v>
      </c>
      <c r="C2" s="38"/>
      <c r="D2" s="38"/>
      <c r="E2" s="38"/>
      <c r="F2" s="38"/>
      <c r="G2" s="38"/>
      <c r="H2" s="43" t="s">
        <v>6</v>
      </c>
      <c r="I2" s="44"/>
      <c r="J2" s="44"/>
      <c r="K2" s="44"/>
      <c r="L2" s="44"/>
      <c r="M2" s="44"/>
      <c r="N2" s="44"/>
      <c r="O2" s="45"/>
      <c r="Q2" s="6" t="s">
        <v>7</v>
      </c>
      <c r="R2" s="7"/>
      <c r="S2" s="8" t="s">
        <v>9</v>
      </c>
      <c r="T2" s="1" t="str">
        <f>IF(S2="用いる","〇","")</f>
        <v>〇</v>
      </c>
      <c r="U2" s="1" t="str">
        <f>IF(S2="用いない","〇","")</f>
        <v/>
      </c>
    </row>
    <row r="3" spans="1:23" ht="15.75" customHeight="1" thickBot="1" x14ac:dyDescent="0.45">
      <c r="B3" s="39" t="s">
        <v>3</v>
      </c>
      <c r="C3" s="40"/>
      <c r="D3" s="40"/>
      <c r="E3" s="40"/>
      <c r="F3" s="40"/>
      <c r="G3" s="40"/>
      <c r="H3" s="46"/>
      <c r="I3" s="47"/>
      <c r="J3" s="47"/>
      <c r="K3" s="47"/>
      <c r="L3" s="47"/>
      <c r="M3" s="47"/>
      <c r="N3" s="47"/>
      <c r="O3" s="48"/>
      <c r="Q3" s="32" t="s">
        <v>8</v>
      </c>
      <c r="R3" s="33"/>
      <c r="S3" s="9" t="s">
        <v>12</v>
      </c>
      <c r="T3" s="4"/>
      <c r="U3" s="4"/>
      <c r="V3" s="4"/>
      <c r="W3" s="5"/>
    </row>
    <row r="4" spans="1:23" ht="15.75" customHeight="1" x14ac:dyDescent="0.4">
      <c r="B4" s="41" t="s">
        <v>4</v>
      </c>
      <c r="C4" s="42"/>
      <c r="D4" s="42"/>
      <c r="E4" s="42"/>
      <c r="F4" s="42"/>
      <c r="G4" s="42"/>
      <c r="H4" s="49"/>
      <c r="I4" s="50"/>
      <c r="J4" s="50"/>
      <c r="K4" s="50"/>
      <c r="L4" s="50"/>
      <c r="M4" s="50"/>
      <c r="N4" s="50"/>
      <c r="O4" s="51"/>
      <c r="S4" t="s">
        <v>11</v>
      </c>
    </row>
    <row r="5" spans="1:23" ht="23.25" customHeight="1" x14ac:dyDescent="0.4">
      <c r="B5" s="34" t="s">
        <v>0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6"/>
    </row>
    <row r="6" spans="1:23" ht="11.25" customHeight="1" x14ac:dyDescent="0.4"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5"/>
    </row>
    <row r="7" spans="1:23" ht="11.25" customHeight="1" x14ac:dyDescent="0.4">
      <c r="B7" s="10" t="str">
        <f>MID($S$3, 1, 1)</f>
        <v>h</v>
      </c>
      <c r="C7" s="11" t="str">
        <f>MID($S$3, 2, 1)</f>
        <v>t</v>
      </c>
      <c r="D7" s="11" t="str">
        <f>MID($S$3, 3, 1)</f>
        <v>t</v>
      </c>
      <c r="E7" s="11" t="str">
        <f>MID($S$3, 4, 1)</f>
        <v>p</v>
      </c>
      <c r="F7" s="11" t="str">
        <f>MID($S$3, 5, 1)</f>
        <v>s</v>
      </c>
      <c r="G7" s="11" t="str">
        <f>MID($S$3, 6, 1)</f>
        <v>:</v>
      </c>
      <c r="H7" s="11" t="str">
        <f>MID($S$3, 7, 1)</f>
        <v>/</v>
      </c>
      <c r="I7" s="11" t="str">
        <f>MID($S$3, 8, 1)</f>
        <v>/</v>
      </c>
      <c r="J7" s="11" t="str">
        <f>MID($S$3, 9, 1)</f>
        <v>w</v>
      </c>
      <c r="K7" s="11" t="str">
        <f>MID($S$3, 10, 1)</f>
        <v>w</v>
      </c>
      <c r="L7" s="11" t="str">
        <f>MID($S$3, 11, 1)</f>
        <v>w</v>
      </c>
      <c r="M7" s="11" t="str">
        <f>MID($S$3, 12, 1)</f>
        <v>.</v>
      </c>
      <c r="N7" s="11" t="str">
        <f>MID($S$3, 13, 1)</f>
        <v>p</v>
      </c>
      <c r="O7" s="12" t="str">
        <f>MID($S$3, 14, 1)</f>
        <v>o</v>
      </c>
    </row>
    <row r="8" spans="1:23" ht="11.25" customHeight="1" x14ac:dyDescent="0.4">
      <c r="B8" s="16" t="str">
        <f>IFERROR(CHOOSE(MATCH(UPPER(B7),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エイチ</v>
      </c>
      <c r="C8" s="17" t="str">
        <f>IFERROR(CHOOSE(MATCH(UPPER(C7),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ティー</v>
      </c>
      <c r="D8" s="17" t="str">
        <f>IFERROR(CHOOSE(MATCH(UPPER(D7),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ティー</v>
      </c>
      <c r="E8" s="17" t="str">
        <f>IFERROR(CHOOSE(MATCH(UPPER(E7),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ピー</v>
      </c>
      <c r="F8" s="17" t="str">
        <f>IFERROR(CHOOSE(MATCH(UPPER(F7),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エス</v>
      </c>
      <c r="G8" s="17" t="str">
        <f>IFERROR(CHOOSE(MATCH(UPPER(G7),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コロン</v>
      </c>
      <c r="H8" s="17" t="str">
        <f>IFERROR(CHOOSE(MATCH(UPPER(H7),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スラ</v>
      </c>
      <c r="I8" s="17" t="str">
        <f>IFERROR(CHOOSE(MATCH(UPPER(I7),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スラ</v>
      </c>
      <c r="J8" s="17" t="str">
        <f>IFERROR(CHOOSE(MATCH(UPPER(J7),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ダブリュー</v>
      </c>
      <c r="K8" s="17" t="str">
        <f>IFERROR(CHOOSE(MATCH(UPPER(K7),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ダブリュー</v>
      </c>
      <c r="L8" s="17" t="str">
        <f>IFERROR(CHOOSE(MATCH(UPPER(L7),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ダブリュー</v>
      </c>
      <c r="M8" s="17" t="str">
        <f>IFERROR(CHOOSE(MATCH(UPPER(M7),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ドット</v>
      </c>
      <c r="N8" s="17" t="str">
        <f>IFERROR(CHOOSE(MATCH(UPPER(N7),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ピー</v>
      </c>
      <c r="O8" s="18" t="str">
        <f>IFERROR(CHOOSE(MATCH(UPPER(O7),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オー</v>
      </c>
    </row>
    <row r="9" spans="1:23" ht="11.25" customHeight="1" x14ac:dyDescent="0.4">
      <c r="B9" s="13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5"/>
    </row>
    <row r="10" spans="1:23" ht="11.25" customHeight="1" x14ac:dyDescent="0.4">
      <c r="B10" s="10" t="str">
        <f>MID($S$3, 15, 1)</f>
        <v>l</v>
      </c>
      <c r="C10" s="11" t="str">
        <f>MID($S$3, 16, 1)</f>
        <v>i</v>
      </c>
      <c r="D10" s="11" t="str">
        <f>MID($S$3, 17, 1)</f>
        <v>c</v>
      </c>
      <c r="E10" s="11" t="str">
        <f>MID($S$3, 18, 1)</f>
        <v>e</v>
      </c>
      <c r="F10" s="11" t="str">
        <f>MID($S$3, 19, 1)</f>
        <v>.</v>
      </c>
      <c r="G10" s="11" t="str">
        <f>MID($S$3, 20, 1)</f>
        <v>p</v>
      </c>
      <c r="H10" s="11" t="str">
        <f>MID($S$3, 21, 1)</f>
        <v>r</v>
      </c>
      <c r="I10" s="11" t="str">
        <f>MID($S$3, 22, 1)</f>
        <v>e</v>
      </c>
      <c r="J10" s="11" t="str">
        <f>MID($S$3, 23, 1)</f>
        <v>f</v>
      </c>
      <c r="K10" s="11" t="str">
        <f>MID($S$3, 24, 1)</f>
        <v>.</v>
      </c>
      <c r="L10" s="11" t="str">
        <f>MID($S$3, 25, 1)</f>
        <v>c</v>
      </c>
      <c r="M10" s="11" t="str">
        <f>MID($S$3, 26, 1)</f>
        <v>h</v>
      </c>
      <c r="N10" s="11" t="str">
        <f>MID($S$3, 27, 1)</f>
        <v>i</v>
      </c>
      <c r="O10" s="12" t="str">
        <f>MID($S$3, 28, 1)</f>
        <v>b</v>
      </c>
    </row>
    <row r="11" spans="1:23" ht="11.25" customHeight="1" x14ac:dyDescent="0.4">
      <c r="B11" s="16" t="str">
        <f>IFERROR(CHOOSE(MATCH(UPPER(B10),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エル</v>
      </c>
      <c r="C11" s="17" t="str">
        <f>IFERROR(CHOOSE(MATCH(UPPER(C10),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アイ</v>
      </c>
      <c r="D11" s="17" t="str">
        <f>IFERROR(CHOOSE(MATCH(UPPER(D10),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シー</v>
      </c>
      <c r="E11" s="17" t="str">
        <f>IFERROR(CHOOSE(MATCH(UPPER(E10),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イー</v>
      </c>
      <c r="F11" s="17" t="str">
        <f>IFERROR(CHOOSE(MATCH(UPPER(F10),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ドット</v>
      </c>
      <c r="G11" s="17" t="str">
        <f>IFERROR(CHOOSE(MATCH(UPPER(G10),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ピー</v>
      </c>
      <c r="H11" s="17" t="str">
        <f>IFERROR(CHOOSE(MATCH(UPPER(H10),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アール</v>
      </c>
      <c r="I11" s="17" t="str">
        <f>IFERROR(CHOOSE(MATCH(UPPER(I10),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イー</v>
      </c>
      <c r="J11" s="17" t="str">
        <f>IFERROR(CHOOSE(MATCH(UPPER(J10),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エフ</v>
      </c>
      <c r="K11" s="17" t="str">
        <f>IFERROR(CHOOSE(MATCH(UPPER(K10),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ドット</v>
      </c>
      <c r="L11" s="17" t="str">
        <f>IFERROR(CHOOSE(MATCH(UPPER(L10),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シー</v>
      </c>
      <c r="M11" s="17" t="str">
        <f>IFERROR(CHOOSE(MATCH(UPPER(M10),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エイチ</v>
      </c>
      <c r="N11" s="17" t="str">
        <f>IFERROR(CHOOSE(MATCH(UPPER(N10),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アイ</v>
      </c>
      <c r="O11" s="18" t="str">
        <f>IFERROR(CHOOSE(MATCH(UPPER(O10),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ビー</v>
      </c>
    </row>
    <row r="12" spans="1:23" ht="11.25" customHeight="1" x14ac:dyDescent="0.4"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5"/>
    </row>
    <row r="13" spans="1:23" ht="11.25" customHeight="1" x14ac:dyDescent="0.4">
      <c r="B13" s="10" t="str">
        <f>MID($S$3, 29, 1)</f>
        <v>a</v>
      </c>
      <c r="C13" s="11" t="str">
        <f>MID($S$3, 30, 1)</f>
        <v>.</v>
      </c>
      <c r="D13" s="11" t="str">
        <f>MID($S$3, 31, 1)</f>
        <v>j</v>
      </c>
      <c r="E13" s="11" t="str">
        <f>MID($S$3, 32, 1)</f>
        <v>p</v>
      </c>
      <c r="F13" s="11" t="str">
        <f>MID($S$3, 33, 1)</f>
        <v>/</v>
      </c>
      <c r="G13" s="11" t="str">
        <f>MID($S$3, 34, 1)</f>
        <v>c</v>
      </c>
      <c r="H13" s="11" t="str">
        <f>MID($S$3, 35, 1)</f>
        <v>o</v>
      </c>
      <c r="I13" s="11" t="str">
        <f>MID($S$3, 36, 1)</f>
        <v>n</v>
      </c>
      <c r="J13" s="11" t="str">
        <f>MID($S$3, 37, 1)</f>
        <v>t</v>
      </c>
      <c r="K13" s="11" t="str">
        <f>MID($S$3, 38, 1)</f>
        <v>e</v>
      </c>
      <c r="L13" s="11" t="str">
        <f>MID($S$3, 39, 1)</f>
        <v>n</v>
      </c>
      <c r="M13" s="11" t="str">
        <f>MID($S$3, 40, 1)</f>
        <v>t</v>
      </c>
      <c r="N13" s="11" t="str">
        <f>MID($S$3, 41, 1)</f>
        <v>/</v>
      </c>
      <c r="O13" s="12" t="str">
        <f>MID($S$3, 42, 1)</f>
        <v>c</v>
      </c>
    </row>
    <row r="14" spans="1:23" ht="11.25" customHeight="1" x14ac:dyDescent="0.4">
      <c r="B14" s="16" t="str">
        <f>IFERROR(CHOOSE(MATCH(UPPER(B13),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エー</v>
      </c>
      <c r="C14" s="17" t="str">
        <f>IFERROR(CHOOSE(MATCH(UPPER(C13),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ドット</v>
      </c>
      <c r="D14" s="17" t="str">
        <f>IFERROR(CHOOSE(MATCH(UPPER(D13),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ジェイ</v>
      </c>
      <c r="E14" s="17" t="str">
        <f>IFERROR(CHOOSE(MATCH(UPPER(E13),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ピー</v>
      </c>
      <c r="F14" s="17" t="str">
        <f>IFERROR(CHOOSE(MATCH(UPPER(F13),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スラ</v>
      </c>
      <c r="G14" s="17" t="str">
        <f>IFERROR(CHOOSE(MATCH(UPPER(G13),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シー</v>
      </c>
      <c r="H14" s="17" t="str">
        <f>IFERROR(CHOOSE(MATCH(UPPER(H13),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オー</v>
      </c>
      <c r="I14" s="17" t="str">
        <f>IFERROR(CHOOSE(MATCH(UPPER(I13),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エヌ</v>
      </c>
      <c r="J14" s="17" t="str">
        <f>IFERROR(CHOOSE(MATCH(UPPER(J13),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ティー</v>
      </c>
      <c r="K14" s="17" t="str">
        <f>IFERROR(CHOOSE(MATCH(UPPER(K13),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イー</v>
      </c>
      <c r="L14" s="17" t="str">
        <f>IFERROR(CHOOSE(MATCH(UPPER(L13),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エヌ</v>
      </c>
      <c r="M14" s="17" t="str">
        <f>IFERROR(CHOOSE(MATCH(UPPER(M13),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ティー</v>
      </c>
      <c r="N14" s="17" t="str">
        <f>IFERROR(CHOOSE(MATCH(UPPER(N13),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スラ</v>
      </c>
      <c r="O14" s="18" t="str">
        <f>IFERROR(CHOOSE(MATCH(UPPER(O13),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シー</v>
      </c>
    </row>
    <row r="15" spans="1:23" ht="11.25" customHeight="1" x14ac:dyDescent="0.4"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</row>
    <row r="16" spans="1:23" ht="11.25" customHeight="1" x14ac:dyDescent="0.4">
      <c r="B16" s="10" t="str">
        <f>MID($S$3, 43, 1)</f>
        <v>o</v>
      </c>
      <c r="C16" s="11" t="str">
        <f>MID($S$3, 44, 1)</f>
        <v>m</v>
      </c>
      <c r="D16" s="11" t="str">
        <f>MID($S$3, 45, 1)</f>
        <v>m</v>
      </c>
      <c r="E16" s="11" t="str">
        <f>MID($S$3, 46, 1)</f>
        <v>o</v>
      </c>
      <c r="F16" s="11" t="str">
        <f>MID($S$3, 47, 1)</f>
        <v>n</v>
      </c>
      <c r="G16" s="11" t="str">
        <f>MID($S$3, 48, 1)</f>
        <v>/</v>
      </c>
      <c r="H16" s="11" t="str">
        <f>MID($S$3, 49, 1)</f>
        <v>0</v>
      </c>
      <c r="I16" s="11" t="str">
        <f>MID($S$3, 50, 1)</f>
        <v>0</v>
      </c>
      <c r="J16" s="11" t="str">
        <f>MID($S$3, 51, 1)</f>
        <v>0</v>
      </c>
      <c r="K16" s="11" t="str">
        <f>MID($S$3, 52, 1)</f>
        <v>0</v>
      </c>
      <c r="L16" s="11" t="str">
        <f>MID($S$3, 53, 1)</f>
        <v>4</v>
      </c>
      <c r="M16" s="11" t="str">
        <f>MID($S$3, 54, 1)</f>
        <v>6</v>
      </c>
      <c r="N16" s="11" t="str">
        <f>MID($S$3, 55, 1)</f>
        <v>5</v>
      </c>
      <c r="O16" s="12" t="str">
        <f>MID($S$3, 56, 1)</f>
        <v>1</v>
      </c>
    </row>
    <row r="17" spans="2:15" ht="11.25" customHeight="1" x14ac:dyDescent="0.4">
      <c r="B17" s="16" t="str">
        <f>IFERROR(CHOOSE(MATCH(UPPER(B16),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オー</v>
      </c>
      <c r="C17" s="17" t="str">
        <f>IFERROR(CHOOSE(MATCH(UPPER(C16),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エム</v>
      </c>
      <c r="D17" s="17" t="str">
        <f>IFERROR(CHOOSE(MATCH(UPPER(D16),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エム</v>
      </c>
      <c r="E17" s="17" t="str">
        <f>IFERROR(CHOOSE(MATCH(UPPER(E16),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オー</v>
      </c>
      <c r="F17" s="17" t="str">
        <f>IFERROR(CHOOSE(MATCH(UPPER(F16),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エヌ</v>
      </c>
      <c r="G17" s="17" t="str">
        <f>IFERROR(CHOOSE(MATCH(UPPER(G16),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スラ</v>
      </c>
      <c r="H17" s="17" t="str">
        <f>IFERROR(CHOOSE(MATCH(UPPER(H16),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ゼロ</v>
      </c>
      <c r="I17" s="17" t="str">
        <f>IFERROR(CHOOSE(MATCH(UPPER(I16),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ゼロ</v>
      </c>
      <c r="J17" s="17" t="str">
        <f>IFERROR(CHOOSE(MATCH(UPPER(J16),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ゼロ</v>
      </c>
      <c r="K17" s="17" t="str">
        <f>IFERROR(CHOOSE(MATCH(UPPER(K16),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ゼロ</v>
      </c>
      <c r="L17" s="17" t="str">
        <f>IFERROR(CHOOSE(MATCH(UPPER(L16),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ヨン</v>
      </c>
      <c r="M17" s="17" t="str">
        <f>IFERROR(CHOOSE(MATCH(UPPER(M16),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ロク</v>
      </c>
      <c r="N17" s="17" t="str">
        <f>IFERROR(CHOOSE(MATCH(UPPER(N16),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ゴ</v>
      </c>
      <c r="O17" s="18" t="str">
        <f>IFERROR(CHOOSE(MATCH(UPPER(O16),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イチ</v>
      </c>
    </row>
    <row r="18" spans="2:15" ht="11.25" customHeight="1" x14ac:dyDescent="0.4"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5"/>
    </row>
    <row r="19" spans="2:15" ht="11.25" customHeight="1" x14ac:dyDescent="0.4">
      <c r="B19" s="10" t="str">
        <f>MID($S$3, 57, 1)</f>
        <v>9</v>
      </c>
      <c r="C19" s="11" t="str">
        <f>MID($S$3, 58, 1)</f>
        <v>.</v>
      </c>
      <c r="D19" s="11" t="str">
        <f>MID($S$3, 59, 1)</f>
        <v>p</v>
      </c>
      <c r="E19" s="11" t="str">
        <f>MID($S$3, 60, 1)</f>
        <v>d</v>
      </c>
      <c r="F19" s="11" t="str">
        <f>MID($S$3, 61, 1)</f>
        <v>f</v>
      </c>
      <c r="G19" s="11" t="str">
        <f>MID($S$3, 62, 1)</f>
        <v/>
      </c>
      <c r="H19" s="11" t="str">
        <f>MID($S$3, 63, 1)</f>
        <v/>
      </c>
      <c r="I19" s="11" t="str">
        <f>MID($S$3, 64, 1)</f>
        <v/>
      </c>
      <c r="J19" s="11" t="str">
        <f>MID($S$3, 65, 1)</f>
        <v/>
      </c>
      <c r="K19" s="11" t="str">
        <f>MID($S$3, 66, 1)</f>
        <v/>
      </c>
      <c r="L19" s="11" t="str">
        <f>MID($S$3, 67, 1)</f>
        <v/>
      </c>
      <c r="M19" s="11" t="str">
        <f>MID($S$3, 68, 1)</f>
        <v/>
      </c>
      <c r="N19" s="11" t="str">
        <f>MID($S$3, 69, 1)</f>
        <v/>
      </c>
      <c r="O19" s="12" t="str">
        <f>MID($S$3, 70, 1)</f>
        <v/>
      </c>
    </row>
    <row r="20" spans="2:15" ht="11.25" customHeight="1" x14ac:dyDescent="0.4">
      <c r="B20" s="16" t="str">
        <f>IFERROR(CHOOSE(MATCH(UPPER(B19),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キュウ</v>
      </c>
      <c r="C20" s="17" t="str">
        <f>IFERROR(CHOOSE(MATCH(UPPER(C19),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ドット</v>
      </c>
      <c r="D20" s="17" t="str">
        <f>IFERROR(CHOOSE(MATCH(UPPER(D19),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ピー</v>
      </c>
      <c r="E20" s="17" t="str">
        <f>IFERROR(CHOOSE(MATCH(UPPER(E19),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ディー</v>
      </c>
      <c r="F20" s="17" t="str">
        <f>IFERROR(CHOOSE(MATCH(UPPER(F19),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>エフ</v>
      </c>
      <c r="G20" s="17" t="str">
        <f>IFERROR(CHOOSE(MATCH(UPPER(G19),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20" s="17" t="str">
        <f>IFERROR(CHOOSE(MATCH(UPPER(H19),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20" s="17" t="str">
        <f>IFERROR(CHOOSE(MATCH(UPPER(I19),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20" s="17" t="str">
        <f>IFERROR(CHOOSE(MATCH(UPPER(J19),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20" s="17" t="str">
        <f>IFERROR(CHOOSE(MATCH(UPPER(K19),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20" s="17" t="str">
        <f>IFERROR(CHOOSE(MATCH(UPPER(L19),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20" s="17" t="str">
        <f>IFERROR(CHOOSE(MATCH(UPPER(M19),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20" s="17" t="str">
        <f>IFERROR(CHOOSE(MATCH(UPPER(N19),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20" s="18" t="str">
        <f>IFERROR(CHOOSE(MATCH(UPPER(O19),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21" spans="2:15" ht="11.25" customHeight="1" x14ac:dyDescent="0.4">
      <c r="B21" s="13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</row>
    <row r="22" spans="2:15" ht="11.25" customHeight="1" x14ac:dyDescent="0.4">
      <c r="B22" s="10" t="str">
        <f>MID($S$3, 71, 1)</f>
        <v/>
      </c>
      <c r="C22" s="11" t="str">
        <f>MID($S$3, 72, 1)</f>
        <v/>
      </c>
      <c r="D22" s="11" t="str">
        <f>MID($S$3, 73, 1)</f>
        <v/>
      </c>
      <c r="E22" s="11" t="str">
        <f>MID($S$3, 74, 1)</f>
        <v/>
      </c>
      <c r="F22" s="11" t="str">
        <f>MID($S$3, 75, 1)</f>
        <v/>
      </c>
      <c r="G22" s="11" t="str">
        <f>MID($S$3, 76, 1)</f>
        <v/>
      </c>
      <c r="H22" s="11" t="str">
        <f>MID($S$3, 77, 1)</f>
        <v/>
      </c>
      <c r="I22" s="11" t="str">
        <f>MID($S$3, 78, 1)</f>
        <v/>
      </c>
      <c r="J22" s="11" t="str">
        <f>MID($S$3, 79, 1)</f>
        <v/>
      </c>
      <c r="K22" s="11" t="str">
        <f>MID($S$3, 80, 1)</f>
        <v/>
      </c>
      <c r="L22" s="11" t="str">
        <f>MID($S$3, 81, 1)</f>
        <v/>
      </c>
      <c r="M22" s="11" t="str">
        <f>MID($S$3, 82, 1)</f>
        <v/>
      </c>
      <c r="N22" s="11" t="str">
        <f>MID($S$3, 83, 1)</f>
        <v/>
      </c>
      <c r="O22" s="12" t="str">
        <f>MID($S$3, 84, 1)</f>
        <v/>
      </c>
    </row>
    <row r="23" spans="2:15" ht="11.25" customHeight="1" x14ac:dyDescent="0.4">
      <c r="B23" s="16" t="str">
        <f>IFERROR(CHOOSE(MATCH(UPPER(B22),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23" s="17" t="str">
        <f>IFERROR(CHOOSE(MATCH(UPPER(C22),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23" s="17" t="str">
        <f>IFERROR(CHOOSE(MATCH(UPPER(D22),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23" s="17" t="str">
        <f>IFERROR(CHOOSE(MATCH(UPPER(E22),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23" s="17" t="str">
        <f>IFERROR(CHOOSE(MATCH(UPPER(F22),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23" s="17" t="str">
        <f>IFERROR(CHOOSE(MATCH(UPPER(G22),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23" s="17" t="str">
        <f>IFERROR(CHOOSE(MATCH(UPPER(H22),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23" s="17" t="str">
        <f>IFERROR(CHOOSE(MATCH(UPPER(I22),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23" s="17" t="str">
        <f>IFERROR(CHOOSE(MATCH(UPPER(J22),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23" s="17" t="str">
        <f>IFERROR(CHOOSE(MATCH(UPPER(K22),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23" s="17" t="str">
        <f>IFERROR(CHOOSE(MATCH(UPPER(L22),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23" s="17" t="str">
        <f>IFERROR(CHOOSE(MATCH(UPPER(M22),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23" s="17" t="str">
        <f>IFERROR(CHOOSE(MATCH(UPPER(N22),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23" s="18" t="str">
        <f>IFERROR(CHOOSE(MATCH(UPPER(O22),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24" spans="2:15" ht="11.25" customHeight="1" x14ac:dyDescent="0.4"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5"/>
    </row>
    <row r="25" spans="2:15" ht="11.25" customHeight="1" x14ac:dyDescent="0.4">
      <c r="B25" s="10" t="str">
        <f>MID($S$3, 85, 1)</f>
        <v/>
      </c>
      <c r="C25" s="11" t="str">
        <f>MID($S$3, 86, 1)</f>
        <v/>
      </c>
      <c r="D25" s="11" t="str">
        <f>MID($S$3, 87, 1)</f>
        <v/>
      </c>
      <c r="E25" s="11" t="str">
        <f>MID($S$3, 88, 1)</f>
        <v/>
      </c>
      <c r="F25" s="11" t="str">
        <f>MID($S$3, 89, 1)</f>
        <v/>
      </c>
      <c r="G25" s="11" t="str">
        <f>MID($S$3, 90, 1)</f>
        <v/>
      </c>
      <c r="H25" s="11" t="str">
        <f>MID($S$3, 91, 1)</f>
        <v/>
      </c>
      <c r="I25" s="11" t="str">
        <f>MID($S$3, 92, 1)</f>
        <v/>
      </c>
      <c r="J25" s="11" t="str">
        <f>MID($S$3, 93, 1)</f>
        <v/>
      </c>
      <c r="K25" s="11" t="str">
        <f>MID($S$3, 94, 1)</f>
        <v/>
      </c>
      <c r="L25" s="11" t="str">
        <f>MID($S$3, 95, 1)</f>
        <v/>
      </c>
      <c r="M25" s="11" t="str">
        <f>MID($S$3, 96, 1)</f>
        <v/>
      </c>
      <c r="N25" s="11" t="str">
        <f>MID($S$3, 97, 1)</f>
        <v/>
      </c>
      <c r="O25" s="12" t="str">
        <f>MID($S$3, 98, 1)</f>
        <v/>
      </c>
    </row>
    <row r="26" spans="2:15" ht="11.25" customHeight="1" x14ac:dyDescent="0.4">
      <c r="B26" s="16" t="str">
        <f>IFERROR(CHOOSE(MATCH(UPPER(B25),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26" s="17" t="str">
        <f>IFERROR(CHOOSE(MATCH(UPPER(C25),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26" s="17" t="str">
        <f>IFERROR(CHOOSE(MATCH(UPPER(D25),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26" s="17" t="str">
        <f>IFERROR(CHOOSE(MATCH(UPPER(E25),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26" s="17" t="str">
        <f>IFERROR(CHOOSE(MATCH(UPPER(F25),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26" s="17" t="str">
        <f>IFERROR(CHOOSE(MATCH(UPPER(G25),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26" s="17" t="str">
        <f>IFERROR(CHOOSE(MATCH(UPPER(H25),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26" s="17" t="str">
        <f>IFERROR(CHOOSE(MATCH(UPPER(I25),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26" s="17" t="str">
        <f>IFERROR(CHOOSE(MATCH(UPPER(J25),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26" s="17" t="str">
        <f>IFERROR(CHOOSE(MATCH(UPPER(K25),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26" s="17" t="str">
        <f>IFERROR(CHOOSE(MATCH(UPPER(L25),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26" s="17" t="str">
        <f>IFERROR(CHOOSE(MATCH(UPPER(M25),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26" s="17" t="str">
        <f>IFERROR(CHOOSE(MATCH(UPPER(N25),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26" s="18" t="str">
        <f>IFERROR(CHOOSE(MATCH(UPPER(O25),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27" spans="2:15" ht="11.25" customHeight="1" x14ac:dyDescent="0.4">
      <c r="B27" s="13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5"/>
    </row>
    <row r="28" spans="2:15" ht="11.25" customHeight="1" x14ac:dyDescent="0.4">
      <c r="B28" s="10" t="str">
        <f>MID($S$3, 99, 1)</f>
        <v/>
      </c>
      <c r="C28" s="11" t="str">
        <f>MID($S$3, 100, 1)</f>
        <v/>
      </c>
      <c r="D28" s="11" t="str">
        <f>MID($S$3, 101, 1)</f>
        <v/>
      </c>
      <c r="E28" s="11" t="str">
        <f>MID($S$3, 102, 1)</f>
        <v/>
      </c>
      <c r="F28" s="11" t="str">
        <f>MID($S$3, 103, 1)</f>
        <v/>
      </c>
      <c r="G28" s="11" t="str">
        <f>MID($S$3, 104, 1)</f>
        <v/>
      </c>
      <c r="H28" s="11" t="str">
        <f>MID($S$3, 105, 1)</f>
        <v/>
      </c>
      <c r="I28" s="11" t="str">
        <f>MID($S$3, 106, 1)</f>
        <v/>
      </c>
      <c r="J28" s="11" t="str">
        <f>MID($S$3, 107, 1)</f>
        <v/>
      </c>
      <c r="K28" s="11" t="str">
        <f>MID($S$3, 108, 1)</f>
        <v/>
      </c>
      <c r="L28" s="11" t="str">
        <f>MID($S$3, 109, 1)</f>
        <v/>
      </c>
      <c r="M28" s="11" t="str">
        <f>MID($S$3, 110, 1)</f>
        <v/>
      </c>
      <c r="N28" s="11" t="str">
        <f>MID($S$3, 111, 1)</f>
        <v/>
      </c>
      <c r="O28" s="12" t="str">
        <f>MID($S$3, 112, 1)</f>
        <v/>
      </c>
    </row>
    <row r="29" spans="2:15" ht="11.25" customHeight="1" x14ac:dyDescent="0.4">
      <c r="B29" s="16" t="str">
        <f>IFERROR(CHOOSE(MATCH(UPPER(B28),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29" s="17" t="str">
        <f>IFERROR(CHOOSE(MATCH(UPPER(C28),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29" s="17" t="str">
        <f>IFERROR(CHOOSE(MATCH(UPPER(D28),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29" s="17" t="str">
        <f>IFERROR(CHOOSE(MATCH(UPPER(E28),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29" s="17" t="str">
        <f>IFERROR(CHOOSE(MATCH(UPPER(F28),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29" s="17" t="str">
        <f>IFERROR(CHOOSE(MATCH(UPPER(G28),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29" s="17" t="str">
        <f>IFERROR(CHOOSE(MATCH(UPPER(H28),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29" s="17" t="str">
        <f>IFERROR(CHOOSE(MATCH(UPPER(I28),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29" s="17" t="str">
        <f>IFERROR(CHOOSE(MATCH(UPPER(J28),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29" s="17" t="str">
        <f>IFERROR(CHOOSE(MATCH(UPPER(K28),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29" s="17" t="str">
        <f>IFERROR(CHOOSE(MATCH(UPPER(L28),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29" s="17" t="str">
        <f>IFERROR(CHOOSE(MATCH(UPPER(M28),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29" s="17" t="str">
        <f>IFERROR(CHOOSE(MATCH(UPPER(N28),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29" s="18" t="str">
        <f>IFERROR(CHOOSE(MATCH(UPPER(O28),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30" spans="2:15" ht="11.25" customHeight="1" x14ac:dyDescent="0.4">
      <c r="B30" s="13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5"/>
    </row>
    <row r="31" spans="2:15" ht="11.25" customHeight="1" x14ac:dyDescent="0.4">
      <c r="B31" s="10" t="str">
        <f>MID($S$3, 113, 1)</f>
        <v/>
      </c>
      <c r="C31" s="11" t="str">
        <f>MID($S$3, 114, 1)</f>
        <v/>
      </c>
      <c r="D31" s="11" t="str">
        <f>MID($S$3, 115, 1)</f>
        <v/>
      </c>
      <c r="E31" s="11" t="str">
        <f>MID($S$3, 116, 1)</f>
        <v/>
      </c>
      <c r="F31" s="11" t="str">
        <f>MID($S$3, 117, 1)</f>
        <v/>
      </c>
      <c r="G31" s="11" t="str">
        <f>MID($S$3, 118, 1)</f>
        <v/>
      </c>
      <c r="H31" s="11" t="str">
        <f>MID($S$3, 119, 1)</f>
        <v/>
      </c>
      <c r="I31" s="11" t="str">
        <f>MID($S$3, 120, 1)</f>
        <v/>
      </c>
      <c r="J31" s="11" t="str">
        <f>MID($S$3, 121, 1)</f>
        <v/>
      </c>
      <c r="K31" s="11" t="str">
        <f>MID($S$3, 122, 1)</f>
        <v/>
      </c>
      <c r="L31" s="11" t="str">
        <f>MID($S$3, 123, 1)</f>
        <v/>
      </c>
      <c r="M31" s="11" t="str">
        <f>MID($S$3, 124, 1)</f>
        <v/>
      </c>
      <c r="N31" s="11" t="str">
        <f>MID($S$3, 125, 1)</f>
        <v/>
      </c>
      <c r="O31" s="12" t="str">
        <f>MID($S$3, 126, 1)</f>
        <v/>
      </c>
    </row>
    <row r="32" spans="2:15" ht="11.25" customHeight="1" x14ac:dyDescent="0.4">
      <c r="B32" s="16" t="str">
        <f>IFERROR(CHOOSE(MATCH(UPPER(B31),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32" s="17" t="str">
        <f>IFERROR(CHOOSE(MATCH(UPPER(C31),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32" s="17" t="str">
        <f>IFERROR(CHOOSE(MATCH(UPPER(D31),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32" s="17" t="str">
        <f>IFERROR(CHOOSE(MATCH(UPPER(E31),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32" s="17" t="str">
        <f>IFERROR(CHOOSE(MATCH(UPPER(F31),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32" s="17" t="str">
        <f>IFERROR(CHOOSE(MATCH(UPPER(G31),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32" s="17" t="str">
        <f>IFERROR(CHOOSE(MATCH(UPPER(H31),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32" s="17" t="str">
        <f>IFERROR(CHOOSE(MATCH(UPPER(I31),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32" s="17" t="str">
        <f>IFERROR(CHOOSE(MATCH(UPPER(J31),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32" s="17" t="str">
        <f>IFERROR(CHOOSE(MATCH(UPPER(K31),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32" s="17" t="str">
        <f>IFERROR(CHOOSE(MATCH(UPPER(L31),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32" s="17" t="str">
        <f>IFERROR(CHOOSE(MATCH(UPPER(M31),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32" s="17" t="str">
        <f>IFERROR(CHOOSE(MATCH(UPPER(N31),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32" s="18" t="str">
        <f>IFERROR(CHOOSE(MATCH(UPPER(O31),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33" spans="2:15" ht="11.25" customHeight="1" x14ac:dyDescent="0.4">
      <c r="B33" s="13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5"/>
    </row>
    <row r="34" spans="2:15" ht="11.25" customHeight="1" x14ac:dyDescent="0.4">
      <c r="B34" s="10" t="str">
        <f>MID($S$3, 127, 1)</f>
        <v/>
      </c>
      <c r="C34" s="11" t="str">
        <f>MID($S$3, 128, 1)</f>
        <v/>
      </c>
      <c r="D34" s="11" t="str">
        <f>MID($S$3, 129, 1)</f>
        <v/>
      </c>
      <c r="E34" s="11" t="str">
        <f>MID($S$3, 130, 1)</f>
        <v/>
      </c>
      <c r="F34" s="11" t="str">
        <f>MID($S$3, 131, 1)</f>
        <v/>
      </c>
      <c r="G34" s="11" t="str">
        <f>MID($S$3, 132, 1)</f>
        <v/>
      </c>
      <c r="H34" s="11" t="str">
        <f>MID($S$3, 133, 1)</f>
        <v/>
      </c>
      <c r="I34" s="11" t="str">
        <f>MID($S$3, 134, 1)</f>
        <v/>
      </c>
      <c r="J34" s="11" t="str">
        <f>MID($S$3, 135, 1)</f>
        <v/>
      </c>
      <c r="K34" s="11" t="str">
        <f>MID($S$3, 136, 1)</f>
        <v/>
      </c>
      <c r="L34" s="11" t="str">
        <f>MID($S$3, 137, 1)</f>
        <v/>
      </c>
      <c r="M34" s="11" t="str">
        <f>MID($S$3, 138, 1)</f>
        <v/>
      </c>
      <c r="N34" s="11" t="str">
        <f>MID($S$3, 139, 1)</f>
        <v/>
      </c>
      <c r="O34" s="12" t="str">
        <f>MID($S$3, 140, 1)</f>
        <v/>
      </c>
    </row>
    <row r="35" spans="2:15" ht="11.25" customHeight="1" x14ac:dyDescent="0.4">
      <c r="B35" s="16" t="str">
        <f>IFERROR(CHOOSE(MATCH(UPPER(B34),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35" s="17" t="str">
        <f>IFERROR(CHOOSE(MATCH(UPPER(C34),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35" s="17" t="str">
        <f>IFERROR(CHOOSE(MATCH(UPPER(D34),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35" s="17" t="str">
        <f>IFERROR(CHOOSE(MATCH(UPPER(E34),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35" s="17" t="str">
        <f>IFERROR(CHOOSE(MATCH(UPPER(F34),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35" s="17" t="str">
        <f>IFERROR(CHOOSE(MATCH(UPPER(G34),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35" s="17" t="str">
        <f>IFERROR(CHOOSE(MATCH(UPPER(H34),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35" s="17" t="str">
        <f>IFERROR(CHOOSE(MATCH(UPPER(I34),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35" s="17" t="str">
        <f>IFERROR(CHOOSE(MATCH(UPPER(J34),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35" s="17" t="str">
        <f>IFERROR(CHOOSE(MATCH(UPPER(K34),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35" s="17" t="str">
        <f>IFERROR(CHOOSE(MATCH(UPPER(L34),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35" s="17" t="str">
        <f>IFERROR(CHOOSE(MATCH(UPPER(M34),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35" s="17" t="str">
        <f>IFERROR(CHOOSE(MATCH(UPPER(N34),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35" s="18" t="str">
        <f>IFERROR(CHOOSE(MATCH(UPPER(O34),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36" spans="2:15" ht="11.25" customHeight="1" x14ac:dyDescent="0.4">
      <c r="B36" s="13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5"/>
    </row>
    <row r="37" spans="2:15" ht="11.25" customHeight="1" x14ac:dyDescent="0.4">
      <c r="B37" s="10" t="str">
        <f>MID($S$3, 141, 1)</f>
        <v/>
      </c>
      <c r="C37" s="11" t="str">
        <f>MID($S$3, 142, 1)</f>
        <v/>
      </c>
      <c r="D37" s="11" t="str">
        <f>MID($S$3, 143, 1)</f>
        <v/>
      </c>
      <c r="E37" s="11" t="str">
        <f>MID($S$3, 144, 1)</f>
        <v/>
      </c>
      <c r="F37" s="11" t="str">
        <f>MID($S$3, 145, 1)</f>
        <v/>
      </c>
      <c r="G37" s="11" t="str">
        <f>MID($S$3, 146, 1)</f>
        <v/>
      </c>
      <c r="H37" s="11" t="str">
        <f>MID($S$3, 147, 1)</f>
        <v/>
      </c>
      <c r="I37" s="11" t="str">
        <f>MID($S$3, 148, 1)</f>
        <v/>
      </c>
      <c r="J37" s="11" t="str">
        <f>MID($S$3, 149, 1)</f>
        <v/>
      </c>
      <c r="K37" s="11" t="str">
        <f>MID($S$3, 150, 1)</f>
        <v/>
      </c>
      <c r="L37" s="11" t="str">
        <f>MID($S$3, 151, 1)</f>
        <v/>
      </c>
      <c r="M37" s="11" t="str">
        <f>MID($S$3, 152, 1)</f>
        <v/>
      </c>
      <c r="N37" s="11" t="str">
        <f>MID($S$3, 153, 1)</f>
        <v/>
      </c>
      <c r="O37" s="12" t="str">
        <f>MID($S$3, 154, 1)</f>
        <v/>
      </c>
    </row>
    <row r="38" spans="2:15" ht="11.25" customHeight="1" x14ac:dyDescent="0.4">
      <c r="B38" s="16" t="str">
        <f>IFERROR(CHOOSE(MATCH(UPPER(B37),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38" s="17" t="str">
        <f>IFERROR(CHOOSE(MATCH(UPPER(C37),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38" s="17" t="str">
        <f>IFERROR(CHOOSE(MATCH(UPPER(D37),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38" s="17" t="str">
        <f>IFERROR(CHOOSE(MATCH(UPPER(E37),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38" s="17" t="str">
        <f>IFERROR(CHOOSE(MATCH(UPPER(F37),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38" s="17" t="str">
        <f>IFERROR(CHOOSE(MATCH(UPPER(G37),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38" s="17" t="str">
        <f>IFERROR(CHOOSE(MATCH(UPPER(H37),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38" s="17" t="str">
        <f>IFERROR(CHOOSE(MATCH(UPPER(I37),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38" s="17" t="str">
        <f>IFERROR(CHOOSE(MATCH(UPPER(J37),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38" s="17" t="str">
        <f>IFERROR(CHOOSE(MATCH(UPPER(K37),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38" s="17" t="str">
        <f>IFERROR(CHOOSE(MATCH(UPPER(L37),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38" s="17" t="str">
        <f>IFERROR(CHOOSE(MATCH(UPPER(M37),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38" s="17" t="str">
        <f>IFERROR(CHOOSE(MATCH(UPPER(N37),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38" s="18" t="str">
        <f>IFERROR(CHOOSE(MATCH(UPPER(O37),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39" spans="2:15" ht="11.25" customHeight="1" x14ac:dyDescent="0.4">
      <c r="B39" s="13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5"/>
    </row>
    <row r="40" spans="2:15" ht="11.25" customHeight="1" x14ac:dyDescent="0.4">
      <c r="B40" s="10" t="str">
        <f>MID($S$3, 155, 1)</f>
        <v/>
      </c>
      <c r="C40" s="11" t="str">
        <f>MID($S$3, 156, 1)</f>
        <v/>
      </c>
      <c r="D40" s="11" t="str">
        <f>MID($S$3, 157, 1)</f>
        <v/>
      </c>
      <c r="E40" s="11" t="str">
        <f>MID($S$3, 158, 1)</f>
        <v/>
      </c>
      <c r="F40" s="11" t="str">
        <f>MID($S$3, 159, 1)</f>
        <v/>
      </c>
      <c r="G40" s="11" t="str">
        <f>MID($S$3, 160, 1)</f>
        <v/>
      </c>
      <c r="H40" s="11" t="str">
        <f>MID($S$3, 161, 1)</f>
        <v/>
      </c>
      <c r="I40" s="11" t="str">
        <f>MID($S$3, 162, 1)</f>
        <v/>
      </c>
      <c r="J40" s="11" t="str">
        <f>MID($S$3, 163, 1)</f>
        <v/>
      </c>
      <c r="K40" s="11" t="str">
        <f>MID($S$3, 164, 1)</f>
        <v/>
      </c>
      <c r="L40" s="11" t="str">
        <f>MID($S$3, 165, 1)</f>
        <v/>
      </c>
      <c r="M40" s="11" t="str">
        <f>MID($S$3, 166, 1)</f>
        <v/>
      </c>
      <c r="N40" s="11" t="str">
        <f>MID($S$3, 167, 1)</f>
        <v/>
      </c>
      <c r="O40" s="12" t="str">
        <f>MID($S$3, 168, 1)</f>
        <v/>
      </c>
    </row>
    <row r="41" spans="2:15" ht="11.25" customHeight="1" x14ac:dyDescent="0.4">
      <c r="B41" s="16" t="str">
        <f>IFERROR(CHOOSE(MATCH(UPPER(B40),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41" s="17" t="str">
        <f>IFERROR(CHOOSE(MATCH(UPPER(C40),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41" s="17" t="str">
        <f>IFERROR(CHOOSE(MATCH(UPPER(D40),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41" s="17" t="str">
        <f>IFERROR(CHOOSE(MATCH(UPPER(E40),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41" s="17" t="str">
        <f>IFERROR(CHOOSE(MATCH(UPPER(F40),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41" s="17" t="str">
        <f>IFERROR(CHOOSE(MATCH(UPPER(G40),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41" s="17" t="str">
        <f>IFERROR(CHOOSE(MATCH(UPPER(H40),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41" s="17" t="str">
        <f>IFERROR(CHOOSE(MATCH(UPPER(I40),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41" s="17" t="str">
        <f>IFERROR(CHOOSE(MATCH(UPPER(J40),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41" s="17" t="str">
        <f>IFERROR(CHOOSE(MATCH(UPPER(K40),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41" s="17" t="str">
        <f>IFERROR(CHOOSE(MATCH(UPPER(L40),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41" s="17" t="str">
        <f>IFERROR(CHOOSE(MATCH(UPPER(M40),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41" s="17" t="str">
        <f>IFERROR(CHOOSE(MATCH(UPPER(N40),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41" s="18" t="str">
        <f>IFERROR(CHOOSE(MATCH(UPPER(O40),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42" spans="2:15" ht="11.25" customHeight="1" x14ac:dyDescent="0.4">
      <c r="B42" s="13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5"/>
    </row>
    <row r="43" spans="2:15" ht="11.25" customHeight="1" x14ac:dyDescent="0.4">
      <c r="B43" s="10" t="str">
        <f>MID($S$3, 169, 1)</f>
        <v/>
      </c>
      <c r="C43" s="11" t="str">
        <f>MID($S$3, 170, 1)</f>
        <v/>
      </c>
      <c r="D43" s="11" t="str">
        <f>MID($S$3, 171, 1)</f>
        <v/>
      </c>
      <c r="E43" s="11" t="str">
        <f>MID($S$3, 172, 1)</f>
        <v/>
      </c>
      <c r="F43" s="11" t="str">
        <f>MID($S$3, 173, 1)</f>
        <v/>
      </c>
      <c r="G43" s="11" t="str">
        <f>MID($S$3, 174, 1)</f>
        <v/>
      </c>
      <c r="H43" s="11" t="str">
        <f>MID($S$3, 175, 1)</f>
        <v/>
      </c>
      <c r="I43" s="11" t="str">
        <f>MID($S$3, 176, 1)</f>
        <v/>
      </c>
      <c r="J43" s="11" t="str">
        <f>MID($S$3, 177, 1)</f>
        <v/>
      </c>
      <c r="K43" s="11" t="str">
        <f>MID($S$3, 178, 1)</f>
        <v/>
      </c>
      <c r="L43" s="11" t="str">
        <f>MID($S$3, 179, 1)</f>
        <v/>
      </c>
      <c r="M43" s="11" t="str">
        <f>MID($S$3, 180, 1)</f>
        <v/>
      </c>
      <c r="N43" s="11" t="str">
        <f>MID($S$3, 181, 1)</f>
        <v/>
      </c>
      <c r="O43" s="12" t="str">
        <f>MID($S$3, 182, 1)</f>
        <v/>
      </c>
    </row>
    <row r="44" spans="2:15" ht="11.25" customHeight="1" x14ac:dyDescent="0.4">
      <c r="B44" s="16" t="str">
        <f>IFERROR(CHOOSE(MATCH(UPPER(B43),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44" s="17" t="str">
        <f>IFERROR(CHOOSE(MATCH(UPPER(C43),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44" s="17" t="str">
        <f>IFERROR(CHOOSE(MATCH(UPPER(D43),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44" s="17" t="str">
        <f>IFERROR(CHOOSE(MATCH(UPPER(E43),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44" s="17" t="str">
        <f>IFERROR(CHOOSE(MATCH(UPPER(F43),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44" s="17" t="str">
        <f>IFERROR(CHOOSE(MATCH(UPPER(G43),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44" s="17" t="str">
        <f>IFERROR(CHOOSE(MATCH(UPPER(H43),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44" s="17" t="str">
        <f>IFERROR(CHOOSE(MATCH(UPPER(I43),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44" s="17" t="str">
        <f>IFERROR(CHOOSE(MATCH(UPPER(J43),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44" s="17" t="str">
        <f>IFERROR(CHOOSE(MATCH(UPPER(K43),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44" s="17" t="str">
        <f>IFERROR(CHOOSE(MATCH(UPPER(L43),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44" s="17" t="str">
        <f>IFERROR(CHOOSE(MATCH(UPPER(M43),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44" s="17" t="str">
        <f>IFERROR(CHOOSE(MATCH(UPPER(N43),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44" s="18" t="str">
        <f>IFERROR(CHOOSE(MATCH(UPPER(O43),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45" spans="2:15" ht="11.25" customHeight="1" x14ac:dyDescent="0.4">
      <c r="B45" s="13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5"/>
    </row>
    <row r="46" spans="2:15" ht="11.25" customHeight="1" x14ac:dyDescent="0.4">
      <c r="B46" s="10" t="str">
        <f>MID($S$3, 183, 1)</f>
        <v/>
      </c>
      <c r="C46" s="11" t="str">
        <f>MID($S$3, 184, 1)</f>
        <v/>
      </c>
      <c r="D46" s="11" t="str">
        <f>MID($S$3, 185, 1)</f>
        <v/>
      </c>
      <c r="E46" s="11" t="str">
        <f>MID($S$3, 186, 1)</f>
        <v/>
      </c>
      <c r="F46" s="11" t="str">
        <f>MID($S$3, 187, 1)</f>
        <v/>
      </c>
      <c r="G46" s="11" t="str">
        <f>MID($S$3, 188, 1)</f>
        <v/>
      </c>
      <c r="H46" s="11" t="str">
        <f>MID($S$3, 189, 1)</f>
        <v/>
      </c>
      <c r="I46" s="11" t="str">
        <f>MID($S$3, 190, 1)</f>
        <v/>
      </c>
      <c r="J46" s="11" t="str">
        <f>MID($S$3, 191, 1)</f>
        <v/>
      </c>
      <c r="K46" s="11" t="str">
        <f>MID($S$3, 192, 1)</f>
        <v/>
      </c>
      <c r="L46" s="11" t="str">
        <f>MID($S$3, 193, 1)</f>
        <v/>
      </c>
      <c r="M46" s="11" t="str">
        <f>MID($S$3, 194, 1)</f>
        <v/>
      </c>
      <c r="N46" s="11" t="str">
        <f>MID($S$3, 195, 1)</f>
        <v/>
      </c>
      <c r="O46" s="12" t="str">
        <f>MID($S$3, 196, 1)</f>
        <v/>
      </c>
    </row>
    <row r="47" spans="2:15" ht="11.25" customHeight="1" x14ac:dyDescent="0.4">
      <c r="B47" s="16" t="str">
        <f>IFERROR(CHOOSE(MATCH(UPPER(B46),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47" s="17" t="str">
        <f>IFERROR(CHOOSE(MATCH(UPPER(C46),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47" s="17" t="str">
        <f>IFERROR(CHOOSE(MATCH(UPPER(D46),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47" s="17" t="str">
        <f>IFERROR(CHOOSE(MATCH(UPPER(E46),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47" s="17" t="str">
        <f>IFERROR(CHOOSE(MATCH(UPPER(F46),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47" s="17" t="str">
        <f>IFERROR(CHOOSE(MATCH(UPPER(G46),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47" s="17" t="str">
        <f>IFERROR(CHOOSE(MATCH(UPPER(H46),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47" s="17" t="str">
        <f>IFERROR(CHOOSE(MATCH(UPPER(I46),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47" s="17" t="str">
        <f>IFERROR(CHOOSE(MATCH(UPPER(J46),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47" s="17" t="str">
        <f>IFERROR(CHOOSE(MATCH(UPPER(K46),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47" s="17" t="str">
        <f>IFERROR(CHOOSE(MATCH(UPPER(L46),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47" s="17" t="str">
        <f>IFERROR(CHOOSE(MATCH(UPPER(M46),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47" s="17" t="str">
        <f>IFERROR(CHOOSE(MATCH(UPPER(N46),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47" s="18" t="str">
        <f>IFERROR(CHOOSE(MATCH(UPPER(O46),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48" spans="2:15" ht="11.25" customHeight="1" x14ac:dyDescent="0.4">
      <c r="B48" s="13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5"/>
    </row>
    <row r="49" spans="2:15" ht="11.25" customHeight="1" x14ac:dyDescent="0.4">
      <c r="B49" s="10" t="str">
        <f>MID($S$3, 197, 1)</f>
        <v/>
      </c>
      <c r="C49" s="11" t="str">
        <f>MID($S$3, 198, 1)</f>
        <v/>
      </c>
      <c r="D49" s="11" t="str">
        <f>MID($S$3, 199, 1)</f>
        <v/>
      </c>
      <c r="E49" s="11" t="str">
        <f>MID($S$3, 200, 1)</f>
        <v/>
      </c>
      <c r="F49" s="11" t="str">
        <f>MID($S$3, 201, 1)</f>
        <v/>
      </c>
      <c r="G49" s="11" t="str">
        <f>MID($S$3, 202, 1)</f>
        <v/>
      </c>
      <c r="H49" s="11" t="str">
        <f>MID($S$3, 203, 1)</f>
        <v/>
      </c>
      <c r="I49" s="11" t="str">
        <f>MID($S$3, 204, 1)</f>
        <v/>
      </c>
      <c r="J49" s="11" t="str">
        <f>MID($S$3, 205, 1)</f>
        <v/>
      </c>
      <c r="K49" s="11" t="str">
        <f>MID($S$3, 206, 1)</f>
        <v/>
      </c>
      <c r="L49" s="11" t="str">
        <f>MID($S$3, 207, 1)</f>
        <v/>
      </c>
      <c r="M49" s="11" t="str">
        <f>MID($S$3, 208, 1)</f>
        <v/>
      </c>
      <c r="N49" s="11" t="str">
        <f>MID($S$3, 209, 1)</f>
        <v/>
      </c>
      <c r="O49" s="12" t="str">
        <f>MID($S$3, 210, 1)</f>
        <v/>
      </c>
    </row>
    <row r="50" spans="2:15" ht="11.25" customHeight="1" x14ac:dyDescent="0.4">
      <c r="B50" s="16" t="str">
        <f>IFERROR(CHOOSE(MATCH(UPPER(B49),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50" s="17" t="str">
        <f>IFERROR(CHOOSE(MATCH(UPPER(C49),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50" s="17" t="str">
        <f>IFERROR(CHOOSE(MATCH(UPPER(D49),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50" s="17" t="str">
        <f>IFERROR(CHOOSE(MATCH(UPPER(E49),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50" s="17" t="str">
        <f>IFERROR(CHOOSE(MATCH(UPPER(F49),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G50" s="17" t="str">
        <f>IFERROR(CHOOSE(MATCH(UPPER(G49),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H50" s="17" t="str">
        <f>IFERROR(CHOOSE(MATCH(UPPER(H49),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I50" s="17" t="str">
        <f>IFERROR(CHOOSE(MATCH(UPPER(I49),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J50" s="17" t="str">
        <f>IFERROR(CHOOSE(MATCH(UPPER(J49),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K50" s="17" t="str">
        <f>IFERROR(CHOOSE(MATCH(UPPER(K49),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L50" s="17" t="str">
        <f>IFERROR(CHOOSE(MATCH(UPPER(L49),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M50" s="17" t="str">
        <f>IFERROR(CHOOSE(MATCH(UPPER(M49),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N50" s="17" t="str">
        <f>IFERROR(CHOOSE(MATCH(UPPER(N49),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O50" s="18" t="str">
        <f>IFERROR(CHOOSE(MATCH(UPPER(O49),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</row>
    <row r="51" spans="2:15" ht="11.25" customHeight="1" x14ac:dyDescent="0.4">
      <c r="B51" s="13"/>
      <c r="C51" s="14"/>
      <c r="D51" s="14"/>
      <c r="E51" s="14"/>
      <c r="F51" s="23" t="str">
        <f>MID($S$3, 215, 1)</f>
        <v/>
      </c>
      <c r="G51" s="24"/>
      <c r="H51" s="24"/>
      <c r="I51" s="24"/>
      <c r="J51" s="24"/>
      <c r="K51" s="24"/>
      <c r="L51" s="24"/>
      <c r="M51" s="24"/>
      <c r="N51" s="24"/>
      <c r="O51" s="25"/>
    </row>
    <row r="52" spans="2:15" ht="11.25" customHeight="1" x14ac:dyDescent="0.4">
      <c r="B52" s="10" t="str">
        <f>MID($S$3, 211, 1)</f>
        <v/>
      </c>
      <c r="C52" s="11" t="str">
        <f>MID($S$3, 212, 1)</f>
        <v/>
      </c>
      <c r="D52" s="11" t="str">
        <f>MID($S$3, 213, 1)</f>
        <v/>
      </c>
      <c r="E52" s="11" t="str">
        <f>MID($S$3, 214, 1)</f>
        <v/>
      </c>
      <c r="F52" s="26"/>
      <c r="G52" s="27"/>
      <c r="H52" s="27"/>
      <c r="I52" s="27"/>
      <c r="J52" s="27"/>
      <c r="K52" s="27"/>
      <c r="L52" s="27"/>
      <c r="M52" s="27"/>
      <c r="N52" s="27"/>
      <c r="O52" s="28"/>
    </row>
    <row r="53" spans="2:15" ht="11.25" customHeight="1" thickBot="1" x14ac:dyDescent="0.45">
      <c r="B53" s="19" t="str">
        <f>IFERROR(CHOOSE(MATCH(UPPER(B52),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C53" s="20" t="str">
        <f>IFERROR(CHOOSE(MATCH(UPPER(C52),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D53" s="20" t="str">
        <f>IFERROR(CHOOSE(MATCH(UPPER(D52),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E53" s="20" t="str">
        <f>IFERROR(CHOOSE(MATCH(UPPER(E52),
{"A","B","C","D","E","F","G","H","I","J","K","L","M","N","O","P","Q","R","S","T","U","V","W","X","Y","Z","0","1","2","3","4","5","6","7","8","9",":",".","/","-","_","?","=","&amp;","%"}, 0),
"エー","ビー","シー","ディー","イー","エフ","ジー","エイチ","アイ","ジェイ","ケー","エル","エム","エヌ","オー","ピー","キュー","アール","エス","ティー","ユー","ブイ","ダブリュー","エックス","ワイ","ゼット",
"ゼロ","イチ","ニ","サン","ヨン","ゴ","ロク","ナナ","ハチ","キュウ",
"コロン","ドット","スラ","ハイフン","アンダー","クエ","イコール","アンド","パーセ"),"")</f>
        <v/>
      </c>
      <c r="F53" s="29"/>
      <c r="G53" s="30"/>
      <c r="H53" s="30"/>
      <c r="I53" s="30"/>
      <c r="J53" s="30"/>
      <c r="K53" s="30"/>
      <c r="L53" s="30"/>
      <c r="M53" s="30"/>
      <c r="N53" s="30"/>
      <c r="O53" s="31"/>
    </row>
    <row r="54" spans="2:15" ht="93" customHeight="1" x14ac:dyDescent="0.4">
      <c r="B54" s="21" t="s">
        <v>5</v>
      </c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</row>
  </sheetData>
  <mergeCells count="8">
    <mergeCell ref="B54:O54"/>
    <mergeCell ref="F51:O53"/>
    <mergeCell ref="Q3:R3"/>
    <mergeCell ref="B5:O5"/>
    <mergeCell ref="B2:G2"/>
    <mergeCell ref="B3:G3"/>
    <mergeCell ref="B4:G4"/>
    <mergeCell ref="H2:O4"/>
  </mergeCells>
  <phoneticPr fontId="1"/>
  <dataValidations count="1">
    <dataValidation type="list" allowBlank="1" showInputMessage="1" showErrorMessage="1" sqref="S2" xr:uid="{DBFD6E30-3CF1-4673-9F18-36B26AE98858}">
      <formula1>"用いる,用いない"</formula1>
    </dataValidation>
  </dataValidations>
  <hyperlinks>
    <hyperlink ref="S3" r:id="rId1" xr:uid="{56E39AA8-79A3-4856-ACB0-7DA0028BA66F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2025-04-15T12:25:36Z</cp:lastPrinted>
  <dcterms:created xsi:type="dcterms:W3CDTF">2025-04-15T10:10:09Z</dcterms:created>
  <dcterms:modified xsi:type="dcterms:W3CDTF">2025-04-15T12:39:09Z</dcterms:modified>
</cp:coreProperties>
</file>